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>
    <definedName name="_xlnm.Print_Area" localSheetId="0">'Tabelle1'!$A$1:$N$35</definedName>
    <definedName name="Excel_BuiltIn_Print_Area" localSheetId="0">'Tabelle1'!$A$1:$N$35</definedName>
  </definedNames>
  <calcPr fullCalcOnLoad="1"/>
</workbook>
</file>

<file path=xl/sharedStrings.xml><?xml version="1.0" encoding="utf-8"?>
<sst xmlns="http://schemas.openxmlformats.org/spreadsheetml/2006/main" count="15" uniqueCount="15">
  <si>
    <t>Netto Cash Flow (Eignergewinn) in Mio.:</t>
  </si>
  <si>
    <t>Diskontzins:</t>
  </si>
  <si>
    <t>langfristige Wachstumsrate (7 bis 10 Jahre):</t>
  </si>
  <si>
    <t>Wachstumsrate der 2. Phase: (ewige Rente)</t>
  </si>
  <si>
    <t>Anzahl ausgegebener Aktien in Mio.:</t>
  </si>
  <si>
    <t>Innerer Wert in Mio.:</t>
  </si>
  <si>
    <t>Wert pro Aktie:</t>
  </si>
  <si>
    <t>Jahr</t>
  </si>
  <si>
    <t>Vorjahres-Cashflow</t>
  </si>
  <si>
    <t>Wachstumsrate (addieren)</t>
  </si>
  <si>
    <t>Cashflow</t>
  </si>
  <si>
    <t>Diskontfaktor (multipl.)</t>
  </si>
  <si>
    <t>Diskontierter Wert p.a.</t>
  </si>
  <si>
    <t>Summe aktueller Wert des Cashflows:</t>
  </si>
  <si>
    <t>Cashflow im 11. Jahr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</si>
</sst>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0\ %"/>
    <numFmt numFmtId="167" formatCode="0.0%"/>
    <numFmt numFmtId="168" formatCode="0.0"/>
    <numFmt numFmtId="169" formatCode="General"/>
    <numFmt numFmtId="170" formatCode="0"/>
    <numFmt numFmtId="171" formatCode="0.0000"/>
    <numFmt numFmtId="172" formatCode="_-* #,##0.00\ _D_M_-;\-* #,##0.00\ _D_M_-;_-* \-??\ _D_M_-;_-@_-"/>
    <numFmt numFmtId="173" formatCode="#,##0_ ;\-#,##0\ 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i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6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22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medium"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22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22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22"/>
      </bottom>
    </border>
    <border>
      <left style="medium"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0" fillId="2" borderId="0" xfId="0" applyFill="1" applyBorder="1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1" fillId="3" borderId="1" xfId="0" applyFont="1" applyFill="1" applyBorder="1" applyAlignment="1">
      <alignment/>
    </xf>
    <xf numFmtId="165" fontId="2" fillId="4" borderId="2" xfId="0" applyNumberFormat="1" applyFont="1" applyFill="1" applyBorder="1" applyAlignment="1" applyProtection="1">
      <alignment/>
      <protection locked="0"/>
    </xf>
    <xf numFmtId="164" fontId="1" fillId="3" borderId="3" xfId="0" applyFont="1" applyFill="1" applyBorder="1" applyAlignment="1">
      <alignment/>
    </xf>
    <xf numFmtId="166" fontId="2" fillId="4" borderId="4" xfId="19" applyFont="1" applyFill="1" applyBorder="1" applyAlignment="1" applyProtection="1">
      <alignment/>
      <protection locked="0"/>
    </xf>
    <xf numFmtId="167" fontId="2" fillId="4" borderId="4" xfId="0" applyNumberFormat="1" applyFont="1" applyFill="1" applyBorder="1" applyAlignment="1" applyProtection="1">
      <alignment/>
      <protection locked="0"/>
    </xf>
    <xf numFmtId="164" fontId="1" fillId="3" borderId="5" xfId="0" applyFont="1" applyFill="1" applyBorder="1" applyAlignment="1">
      <alignment/>
    </xf>
    <xf numFmtId="165" fontId="2" fillId="4" borderId="6" xfId="0" applyNumberFormat="1" applyFont="1" applyFill="1" applyBorder="1" applyAlignment="1" applyProtection="1">
      <alignment/>
      <protection locked="0"/>
    </xf>
    <xf numFmtId="164" fontId="1" fillId="2" borderId="0" xfId="0" applyFont="1" applyFill="1" applyBorder="1" applyAlignment="1">
      <alignment/>
    </xf>
    <xf numFmtId="165" fontId="2" fillId="2" borderId="0" xfId="0" applyNumberFormat="1" applyFont="1" applyFill="1" applyBorder="1" applyAlignment="1" applyProtection="1">
      <alignment/>
      <protection locked="0"/>
    </xf>
    <xf numFmtId="164" fontId="1" fillId="2" borderId="7" xfId="0" applyFont="1" applyFill="1" applyBorder="1" applyAlignment="1">
      <alignment/>
    </xf>
    <xf numFmtId="165" fontId="3" fillId="2" borderId="7" xfId="0" applyNumberFormat="1" applyFont="1" applyFill="1" applyBorder="1" applyAlignment="1">
      <alignment/>
    </xf>
    <xf numFmtId="164" fontId="4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/>
    </xf>
    <xf numFmtId="164" fontId="1" fillId="2" borderId="8" xfId="0" applyFont="1" applyFill="1" applyBorder="1" applyAlignment="1">
      <alignment/>
    </xf>
    <xf numFmtId="168" fontId="3" fillId="2" borderId="8" xfId="0" applyNumberFormat="1" applyFont="1" applyFill="1" applyBorder="1" applyAlignment="1">
      <alignment/>
    </xf>
    <xf numFmtId="164" fontId="4" fillId="2" borderId="0" xfId="0" applyFont="1" applyFill="1" applyBorder="1" applyAlignment="1">
      <alignment/>
    </xf>
    <xf numFmtId="166" fontId="4" fillId="2" borderId="0" xfId="0" applyNumberFormat="1" applyFont="1" applyFill="1" applyBorder="1" applyAlignment="1">
      <alignment/>
    </xf>
    <xf numFmtId="164" fontId="6" fillId="2" borderId="0" xfId="0" applyFont="1" applyFill="1" applyBorder="1" applyAlignment="1">
      <alignment/>
    </xf>
    <xf numFmtId="166" fontId="6" fillId="2" borderId="0" xfId="0" applyNumberFormat="1" applyFont="1" applyFill="1" applyBorder="1" applyAlignment="1">
      <alignment/>
    </xf>
    <xf numFmtId="164" fontId="0" fillId="2" borderId="9" xfId="0" applyFill="1" applyBorder="1" applyAlignment="1">
      <alignment/>
    </xf>
    <xf numFmtId="164" fontId="0" fillId="2" borderId="10" xfId="0" applyFill="1" applyBorder="1" applyAlignment="1">
      <alignment/>
    </xf>
    <xf numFmtId="164" fontId="1" fillId="2" borderId="11" xfId="0" applyFont="1" applyFill="1" applyBorder="1" applyAlignment="1">
      <alignment horizontal="center"/>
    </xf>
    <xf numFmtId="164" fontId="0" fillId="2" borderId="12" xfId="0" applyFill="1" applyBorder="1" applyAlignment="1">
      <alignment/>
    </xf>
    <xf numFmtId="164" fontId="0" fillId="2" borderId="13" xfId="0" applyFill="1" applyBorder="1" applyAlignment="1">
      <alignment/>
    </xf>
    <xf numFmtId="164" fontId="1" fillId="4" borderId="14" xfId="0" applyFont="1" applyFill="1" applyBorder="1" applyAlignment="1" applyProtection="1">
      <alignment horizontal="center"/>
      <protection locked="0"/>
    </xf>
    <xf numFmtId="164" fontId="1" fillId="2" borderId="15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2" borderId="17" xfId="0" applyFont="1" applyFill="1" applyBorder="1" applyAlignment="1">
      <alignment/>
    </xf>
    <xf numFmtId="170" fontId="7" fillId="2" borderId="18" xfId="0" applyNumberFormat="1" applyFont="1" applyFill="1" applyBorder="1" applyAlignment="1">
      <alignment/>
    </xf>
    <xf numFmtId="170" fontId="7" fillId="2" borderId="19" xfId="0" applyNumberFormat="1" applyFont="1" applyFill="1" applyBorder="1" applyAlignment="1">
      <alignment/>
    </xf>
    <xf numFmtId="170" fontId="7" fillId="2" borderId="20" xfId="0" applyNumberFormat="1" applyFont="1" applyFill="1" applyBorder="1" applyAlignment="1">
      <alignment/>
    </xf>
    <xf numFmtId="164" fontId="1" fillId="2" borderId="21" xfId="0" applyFont="1" applyFill="1" applyBorder="1" applyAlignment="1">
      <alignment/>
    </xf>
    <xf numFmtId="166" fontId="7" fillId="2" borderId="22" xfId="0" applyNumberFormat="1" applyFont="1" applyFill="1" applyBorder="1" applyAlignment="1">
      <alignment/>
    </xf>
    <xf numFmtId="166" fontId="7" fillId="2" borderId="23" xfId="0" applyNumberFormat="1" applyFont="1" applyFill="1" applyBorder="1" applyAlignment="1">
      <alignment/>
    </xf>
    <xf numFmtId="166" fontId="7" fillId="2" borderId="24" xfId="0" applyNumberFormat="1" applyFont="1" applyFill="1" applyBorder="1" applyAlignment="1">
      <alignment/>
    </xf>
    <xf numFmtId="170" fontId="7" fillId="2" borderId="22" xfId="0" applyNumberFormat="1" applyFont="1" applyFill="1" applyBorder="1" applyAlignment="1">
      <alignment/>
    </xf>
    <xf numFmtId="170" fontId="7" fillId="2" borderId="23" xfId="0" applyNumberFormat="1" applyFont="1" applyFill="1" applyBorder="1" applyAlignment="1">
      <alignment/>
    </xf>
    <xf numFmtId="170" fontId="7" fillId="2" borderId="24" xfId="0" applyNumberFormat="1" applyFont="1" applyFill="1" applyBorder="1" applyAlignment="1">
      <alignment/>
    </xf>
    <xf numFmtId="171" fontId="7" fillId="2" borderId="22" xfId="0" applyNumberFormat="1" applyFont="1" applyFill="1" applyBorder="1" applyAlignment="1">
      <alignment/>
    </xf>
    <xf numFmtId="171" fontId="7" fillId="2" borderId="23" xfId="0" applyNumberFormat="1" applyFont="1" applyFill="1" applyBorder="1" applyAlignment="1">
      <alignment/>
    </xf>
    <xf numFmtId="171" fontId="7" fillId="2" borderId="24" xfId="0" applyNumberFormat="1" applyFont="1" applyFill="1" applyBorder="1" applyAlignment="1">
      <alignment/>
    </xf>
    <xf numFmtId="164" fontId="1" fillId="2" borderId="12" xfId="0" applyFont="1" applyFill="1" applyBorder="1" applyAlignment="1">
      <alignment/>
    </xf>
    <xf numFmtId="170" fontId="7" fillId="2" borderId="25" xfId="0" applyNumberFormat="1" applyFont="1" applyFill="1" applyBorder="1" applyAlignment="1">
      <alignment/>
    </xf>
    <xf numFmtId="170" fontId="7" fillId="2" borderId="26" xfId="0" applyNumberFormat="1" applyFont="1" applyFill="1" applyBorder="1" applyAlignment="1">
      <alignment/>
    </xf>
    <xf numFmtId="170" fontId="7" fillId="2" borderId="27" xfId="0" applyNumberFormat="1" applyFont="1" applyFill="1" applyBorder="1" applyAlignment="1">
      <alignment/>
    </xf>
    <xf numFmtId="164" fontId="2" fillId="2" borderId="28" xfId="0" applyFont="1" applyFill="1" applyBorder="1" applyAlignment="1">
      <alignment horizontal="right"/>
    </xf>
    <xf numFmtId="164" fontId="1" fillId="2" borderId="29" xfId="0" applyFont="1" applyFill="1" applyBorder="1" applyAlignment="1">
      <alignment horizontal="right"/>
    </xf>
    <xf numFmtId="173" fontId="8" fillId="2" borderId="30" xfId="15" applyNumberFormat="1" applyFont="1" applyFill="1" applyBorder="1" applyAlignment="1" applyProtection="1">
      <alignment/>
      <protection/>
    </xf>
    <xf numFmtId="164" fontId="2" fillId="0" borderId="0" xfId="0" applyFont="1" applyBorder="1" applyAlignment="1">
      <alignment/>
    </xf>
    <xf numFmtId="173" fontId="2" fillId="0" borderId="0" xfId="15" applyNumberFormat="1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4" fontId="2" fillId="2" borderId="0" xfId="0" applyFont="1" applyFill="1" applyBorder="1" applyAlignment="1">
      <alignment/>
    </xf>
    <xf numFmtId="164" fontId="10" fillId="2" borderId="0" xfId="20" applyNumberFormat="1" applyFont="1" applyFill="1" applyBorder="1" applyAlignment="1" applyProtection="1">
      <alignment horizontal="right"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="180" zoomScaleNormal="180" workbookViewId="0" topLeftCell="A1">
      <selection activeCell="L21" sqref="L21"/>
    </sheetView>
  </sheetViews>
  <sheetFormatPr defaultColWidth="9.140625" defaultRowHeight="12.75"/>
  <cols>
    <col min="1" max="1" width="41.140625" style="0" customWidth="1"/>
    <col min="2" max="2" width="9.57421875" style="0" customWidth="1"/>
    <col min="3" max="11" width="5.7109375" style="0" customWidth="1"/>
    <col min="12" max="12" width="6.421875" style="0" customWidth="1"/>
    <col min="13" max="16384" width="11.0039062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6" ht="14.25">
      <c r="A3" s="4" t="s">
        <v>0</v>
      </c>
      <c r="B3" s="5">
        <v>828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spans="1:26" ht="14.25">
      <c r="A4" s="6" t="s">
        <v>1</v>
      </c>
      <c r="B4" s="7">
        <v>0.09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</row>
    <row r="5" spans="1:26" ht="14.25">
      <c r="A5" s="6" t="s">
        <v>2</v>
      </c>
      <c r="B5" s="8">
        <v>0.15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</row>
    <row r="6" spans="1:26" ht="14.25">
      <c r="A6" s="6" t="s">
        <v>3</v>
      </c>
      <c r="B6" s="8">
        <v>0.05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</row>
    <row r="7" spans="1:26" ht="14.25">
      <c r="A7" s="9" t="s">
        <v>4</v>
      </c>
      <c r="B7" s="10">
        <v>8514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</row>
    <row r="8" spans="1:26" ht="12.75">
      <c r="A8" s="11"/>
      <c r="B8" s="1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/>
    </row>
    <row r="9" spans="1:26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</row>
    <row r="10" spans="1:26" ht="12.75">
      <c r="A10" s="13" t="s">
        <v>5</v>
      </c>
      <c r="B10" s="14">
        <f>((C18*C19)+(D18*D19)+(E18*E19)+(F18*F19)+(G18*G19)+(H18*H19)+(I18*I19)+(J18*J19)+(K18*K19)+(L18*L19))+((C22*L19)/(B4-B6))</f>
        <v>48392.707197916025</v>
      </c>
      <c r="C10" s="1"/>
      <c r="D10" s="15"/>
      <c r="E10" s="16"/>
      <c r="F10" s="16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</row>
    <row r="11" spans="1:26" ht="13.5">
      <c r="A11" s="17" t="s">
        <v>6</v>
      </c>
      <c r="B11" s="18">
        <f>B10/B7</f>
        <v>5.683897956062488</v>
      </c>
      <c r="C11" s="1"/>
      <c r="D11" s="15"/>
      <c r="E11" s="16"/>
      <c r="F11" s="16"/>
      <c r="G11" s="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</row>
    <row r="12" spans="1:26" ht="12.75">
      <c r="A12" s="19"/>
      <c r="B12" s="2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</row>
    <row r="13" spans="1:26" ht="13.5">
      <c r="A13" s="21"/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</row>
    <row r="14" spans="1:26" ht="12.75">
      <c r="A14" s="23"/>
      <c r="B14" s="24"/>
      <c r="C14" s="25" t="s">
        <v>7</v>
      </c>
      <c r="D14" s="25"/>
      <c r="E14" s="25"/>
      <c r="F14" s="25"/>
      <c r="G14" s="25"/>
      <c r="H14" s="25"/>
      <c r="I14" s="25"/>
      <c r="J14" s="25"/>
      <c r="K14" s="25"/>
      <c r="L14" s="25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</row>
    <row r="15" spans="1:26" ht="12.75">
      <c r="A15" s="26"/>
      <c r="B15" s="27"/>
      <c r="C15" s="28">
        <v>1988</v>
      </c>
      <c r="D15" s="29">
        <f>C15+1</f>
        <v>1989</v>
      </c>
      <c r="E15" s="29">
        <f>D15+1</f>
        <v>1990</v>
      </c>
      <c r="F15" s="29">
        <f>E15+1</f>
        <v>1991</v>
      </c>
      <c r="G15" s="29">
        <f>F15+1</f>
        <v>1992</v>
      </c>
      <c r="H15" s="29">
        <f>G15+1</f>
        <v>1993</v>
      </c>
      <c r="I15" s="29">
        <f>H15+1</f>
        <v>1994</v>
      </c>
      <c r="J15" s="29">
        <f>I15+1</f>
        <v>1995</v>
      </c>
      <c r="K15" s="29">
        <f>J15+1</f>
        <v>1996</v>
      </c>
      <c r="L15" s="30">
        <f>K15+1</f>
        <v>1997</v>
      </c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</row>
    <row r="16" spans="1:26" ht="12.75">
      <c r="A16" s="31" t="s">
        <v>8</v>
      </c>
      <c r="B16" s="31"/>
      <c r="C16" s="32">
        <f>B3</f>
        <v>828</v>
      </c>
      <c r="D16" s="33">
        <f>C16*(1+$B5)</f>
        <v>952.1999999999999</v>
      </c>
      <c r="E16" s="33">
        <f>D16*(1+$B5)</f>
        <v>1095.0299999999997</v>
      </c>
      <c r="F16" s="33">
        <f>E16*(1+$B5)</f>
        <v>1259.2844999999995</v>
      </c>
      <c r="G16" s="33">
        <f>F16*(1+$B5)</f>
        <v>1448.1771749999994</v>
      </c>
      <c r="H16" s="33">
        <f>G16*(1+$B5)</f>
        <v>1665.4037512499992</v>
      </c>
      <c r="I16" s="33">
        <f>H16*(1+$B5)</f>
        <v>1915.214313937499</v>
      </c>
      <c r="J16" s="33">
        <f>I16*(1+$B5)</f>
        <v>2202.4964610281236</v>
      </c>
      <c r="K16" s="33">
        <f>J16*(1+$B5)</f>
        <v>2532.870930182342</v>
      </c>
      <c r="L16" s="34">
        <f>K16*(1+$B5)</f>
        <v>2912.801569709693</v>
      </c>
      <c r="M16" s="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"/>
    </row>
    <row r="17" spans="1:26" ht="12.75">
      <c r="A17" s="35" t="s">
        <v>9</v>
      </c>
      <c r="B17" s="35"/>
      <c r="C17" s="36">
        <f>$B5</f>
        <v>0.15</v>
      </c>
      <c r="D17" s="37">
        <f>$B5</f>
        <v>0.15</v>
      </c>
      <c r="E17" s="37">
        <f>$B5</f>
        <v>0.15</v>
      </c>
      <c r="F17" s="37">
        <f>$B5</f>
        <v>0.15</v>
      </c>
      <c r="G17" s="37">
        <f>$B5</f>
        <v>0.15</v>
      </c>
      <c r="H17" s="37">
        <f>$B5</f>
        <v>0.15</v>
      </c>
      <c r="I17" s="37">
        <f>$B5</f>
        <v>0.15</v>
      </c>
      <c r="J17" s="37">
        <f>$B5</f>
        <v>0.15</v>
      </c>
      <c r="K17" s="37">
        <f>$B5</f>
        <v>0.15</v>
      </c>
      <c r="L17" s="38">
        <f>$B5</f>
        <v>0.15</v>
      </c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"/>
    </row>
    <row r="18" spans="1:26" ht="12.75">
      <c r="A18" s="35" t="s">
        <v>10</v>
      </c>
      <c r="B18" s="35"/>
      <c r="C18" s="39">
        <f>C16*(1+C17)</f>
        <v>952.1999999999999</v>
      </c>
      <c r="D18" s="40">
        <f>D16*(1+D17)</f>
        <v>1095.0299999999997</v>
      </c>
      <c r="E18" s="40">
        <f>E16*(1+E17)</f>
        <v>1259.2844999999995</v>
      </c>
      <c r="F18" s="40">
        <f>F16*(1+F17)</f>
        <v>1448.1771749999994</v>
      </c>
      <c r="G18" s="40">
        <f>G16*(1+G17)</f>
        <v>1665.4037512499992</v>
      </c>
      <c r="H18" s="40">
        <f>H16*(1+H17)</f>
        <v>1915.214313937499</v>
      </c>
      <c r="I18" s="40">
        <f>I16*(1+I17)</f>
        <v>2202.4964610281236</v>
      </c>
      <c r="J18" s="40">
        <f>J16*(1+J17)</f>
        <v>2532.870930182342</v>
      </c>
      <c r="K18" s="40">
        <f>K16*(1+K17)</f>
        <v>2912.801569709693</v>
      </c>
      <c r="L18" s="41">
        <f>L16*(1+L17)</f>
        <v>3349.7218051661466</v>
      </c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</row>
    <row r="19" spans="1:26" ht="12.75">
      <c r="A19" s="35" t="s">
        <v>11</v>
      </c>
      <c r="B19" s="35"/>
      <c r="C19" s="42">
        <f>1/(1+B4)</f>
        <v>0.9174311926605504</v>
      </c>
      <c r="D19" s="43">
        <f>1/(1+B4)^2</f>
        <v>0.84167999326656</v>
      </c>
      <c r="E19" s="43">
        <f>1/(1+B4)^3</f>
        <v>0.7721834800610642</v>
      </c>
      <c r="F19" s="43">
        <f>1/(1+B4)^4</f>
        <v>0.7084252110651963</v>
      </c>
      <c r="G19" s="43">
        <f>1/(1+B4)^5</f>
        <v>0.6499313862983452</v>
      </c>
      <c r="H19" s="43">
        <f>1/(1+B4)^6</f>
        <v>0.5962673268792158</v>
      </c>
      <c r="I19" s="43">
        <f>1/(1+B4)^7</f>
        <v>0.5470342448433172</v>
      </c>
      <c r="J19" s="43">
        <f>1/(1+B4)^8</f>
        <v>0.501866279672768</v>
      </c>
      <c r="K19" s="43">
        <f>1/(1+B4)^9</f>
        <v>0.4604277795163009</v>
      </c>
      <c r="L19" s="44">
        <f>1/(1+B4)^10</f>
        <v>0.42241080689568883</v>
      </c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"/>
    </row>
    <row r="20" spans="1:26" ht="12.75">
      <c r="A20" s="45" t="s">
        <v>12</v>
      </c>
      <c r="B20" s="45"/>
      <c r="C20" s="46">
        <f>C18*C19</f>
        <v>873.577981651376</v>
      </c>
      <c r="D20" s="47">
        <f>D18*D19</f>
        <v>921.664843026681</v>
      </c>
      <c r="E20" s="47">
        <f>E18*E19</f>
        <v>972.3986875969568</v>
      </c>
      <c r="F20" s="47">
        <f>F18*F19</f>
        <v>1025.9252208591743</v>
      </c>
      <c r="G20" s="47">
        <f>G18*G19</f>
        <v>1082.3981687963765</v>
      </c>
      <c r="H20" s="47">
        <f>H18*H19</f>
        <v>1141.9797193723236</v>
      </c>
      <c r="I20" s="47">
        <f>I18*I19</f>
        <v>1204.840988328598</v>
      </c>
      <c r="J20" s="47">
        <f>J18*J19</f>
        <v>1271.162510621915</v>
      </c>
      <c r="K20" s="47">
        <f>K18*K19</f>
        <v>1341.1347589130296</v>
      </c>
      <c r="L20" s="48">
        <f>L18*L19</f>
        <v>1414.9586905963154</v>
      </c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</row>
    <row r="21" spans="1:26" ht="13.5">
      <c r="A21" s="49"/>
      <c r="B21" s="49"/>
      <c r="C21" s="50" t="s">
        <v>13</v>
      </c>
      <c r="D21" s="50"/>
      <c r="E21" s="50"/>
      <c r="F21" s="50"/>
      <c r="G21" s="50"/>
      <c r="H21" s="50"/>
      <c r="I21" s="50"/>
      <c r="J21" s="50"/>
      <c r="K21" s="50"/>
      <c r="L21" s="51">
        <f>SUM(C20:L20)</f>
        <v>11250.041569762747</v>
      </c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"/>
    </row>
    <row r="22" spans="1:26" ht="12.75" hidden="1">
      <c r="A22" s="52" t="s">
        <v>14</v>
      </c>
      <c r="B22" s="52"/>
      <c r="C22" s="53">
        <f>L18*(1+B6)</f>
        <v>3517.207895424454</v>
      </c>
      <c r="D22" s="54"/>
      <c r="E22" s="54"/>
      <c r="F22" s="54"/>
      <c r="G22" s="54"/>
      <c r="H22" s="54"/>
      <c r="I22" s="54"/>
      <c r="J22" s="54"/>
      <c r="K22" s="54"/>
      <c r="L22" s="54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</row>
    <row r="24" spans="1:26" ht="12.75">
      <c r="A24" s="1"/>
      <c r="B24" s="5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3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3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3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3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3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3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3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3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3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3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3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3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3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3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3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3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3"/>
    </row>
  </sheetData>
  <sheetProtection password="89B9" sheet="1"/>
  <mergeCells count="10">
    <mergeCell ref="C14:L14"/>
    <mergeCell ref="A16:B16"/>
    <mergeCell ref="A17:B17"/>
    <mergeCell ref="A18:B18"/>
    <mergeCell ref="A19:B19"/>
    <mergeCell ref="A20:B20"/>
    <mergeCell ref="A21:B21"/>
    <mergeCell ref="C21:K21"/>
    <mergeCell ref="A22:B22"/>
    <mergeCell ref="M35:N35"/>
  </mergeCells>
  <printOptions/>
  <pageMargins left="0.7875" right="0.7875" top="1.18125" bottom="0.9840277777777777" header="0.5118055555555555" footer="0.5118055555555555"/>
  <pageSetup horizontalDpi="300" verticalDpi="300" orientation="landscape" paperSize="9"/>
  <headerFooter alignWithMargins="0">
    <oddHeader>&amp;L&amp;"Tahoma,Fett"&amp;14Valueinvesting.de
&amp;"Arial,Standard"&amp;12(Zwei-Phasen Diskont-Cashflow-Modell)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Valueinvesting.de - Die Homepage für Value-Investoren. Diskont-Cashflow-Modell als Excel-Download.</dc:title>
  <dc:subject/>
  <dc:creator>Mario Wolff</dc:creator>
  <cp:keywords/>
  <dc:description/>
  <cp:lastModifiedBy/>
  <cp:lastPrinted>2007-04-27T18:56:22Z</cp:lastPrinted>
  <dcterms:created xsi:type="dcterms:W3CDTF">1999-06-19T16:17:08Z</dcterms:created>
  <dcterms:modified xsi:type="dcterms:W3CDTF">2021-05-09T14:28:40Z</dcterms:modified>
  <cp:category/>
  <cp:version/>
  <cp:contentType/>
  <cp:contentStatus/>
  <cp:revision>2</cp:revision>
</cp:coreProperties>
</file>